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ichiganstate.sharepoint.com/sites/CALResearch-SharePoint/Shared Documents/General/Research Info Grantwriting Etc/Graduate Student stipend fringes/"/>
    </mc:Choice>
  </mc:AlternateContent>
  <xr:revisionPtr revIDLastSave="11" documentId="8_{CE5C14A1-199F-412F-92AE-533F489A8AA7}" xr6:coauthVersionLast="47" xr6:coauthVersionMax="47" xr10:uidLastSave="{DCDF8E73-FA7F-4A45-9DDE-50F0FF578E68}"/>
  <bookViews>
    <workbookView xWindow="-120" yWindow="-120" windowWidth="21840" windowHeight="131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9" i="1" l="1"/>
  <c r="H3" i="1"/>
  <c r="G3" i="1"/>
  <c r="D39" i="1"/>
  <c r="D21" i="1"/>
  <c r="D3" i="1"/>
  <c r="D22" i="1" l="1"/>
  <c r="H45" i="1"/>
  <c r="I45" i="1" s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F40" i="1" s="1"/>
  <c r="D23" i="1"/>
  <c r="D35" i="1"/>
  <c r="D34" i="1"/>
  <c r="D33" i="1"/>
  <c r="D32" i="1"/>
  <c r="D31" i="1"/>
  <c r="D30" i="1"/>
  <c r="D29" i="1"/>
  <c r="D28" i="1"/>
  <c r="D27" i="1"/>
  <c r="D26" i="1"/>
  <c r="D25" i="1"/>
  <c r="D24" i="1"/>
  <c r="D6" i="1"/>
  <c r="F6" i="1" s="1"/>
  <c r="D17" i="1"/>
  <c r="D16" i="1"/>
  <c r="D15" i="1"/>
  <c r="D14" i="1"/>
  <c r="D13" i="1"/>
  <c r="D12" i="1"/>
  <c r="D11" i="1"/>
  <c r="D10" i="1"/>
  <c r="D9" i="1"/>
  <c r="F9" i="1" s="1"/>
  <c r="D8" i="1"/>
  <c r="D7" i="1"/>
  <c r="D5" i="1"/>
  <c r="D4" i="1"/>
  <c r="E39" i="1"/>
  <c r="F39" i="1" s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27" i="1"/>
  <c r="E28" i="1"/>
  <c r="E24" i="1"/>
  <c r="E25" i="1"/>
  <c r="E21" i="1"/>
  <c r="E22" i="1"/>
  <c r="E35" i="1"/>
  <c r="E34" i="1"/>
  <c r="E33" i="1"/>
  <c r="E32" i="1"/>
  <c r="E31" i="1"/>
  <c r="E30" i="1"/>
  <c r="E29" i="1"/>
  <c r="E26" i="1"/>
  <c r="E23" i="1"/>
  <c r="E17" i="1"/>
  <c r="E16" i="1"/>
  <c r="E15" i="1"/>
  <c r="E14" i="1"/>
  <c r="E13" i="1"/>
  <c r="E12" i="1"/>
  <c r="E11" i="1"/>
  <c r="E10" i="1"/>
  <c r="E8" i="1"/>
  <c r="E7" i="1"/>
  <c r="E5" i="1"/>
  <c r="E4" i="1"/>
  <c r="B52" i="1"/>
  <c r="A52" i="1"/>
  <c r="B49" i="1"/>
  <c r="A49" i="1"/>
  <c r="B46" i="1"/>
  <c r="A46" i="1"/>
  <c r="B43" i="1"/>
  <c r="A43" i="1"/>
  <c r="B40" i="1"/>
  <c r="A40" i="1"/>
  <c r="B34" i="1"/>
  <c r="A34" i="1"/>
  <c r="B31" i="1"/>
  <c r="A31" i="1"/>
  <c r="B28" i="1"/>
  <c r="A28" i="1"/>
  <c r="B25" i="1"/>
  <c r="A25" i="1"/>
  <c r="B22" i="1"/>
  <c r="A22" i="1"/>
  <c r="H53" i="1"/>
  <c r="H52" i="1"/>
  <c r="H51" i="1"/>
  <c r="G51" i="1"/>
  <c r="H50" i="1"/>
  <c r="H49" i="1"/>
  <c r="H48" i="1"/>
  <c r="H47" i="1"/>
  <c r="I47" i="1" s="1"/>
  <c r="H46" i="1"/>
  <c r="I46" i="1" s="1"/>
  <c r="H44" i="1"/>
  <c r="H43" i="1"/>
  <c r="H42" i="1"/>
  <c r="G42" i="1"/>
  <c r="H41" i="1"/>
  <c r="H40" i="1"/>
  <c r="H39" i="1"/>
  <c r="H27" i="1"/>
  <c r="I27" i="1" s="1"/>
  <c r="H28" i="1"/>
  <c r="I28" i="1" s="1"/>
  <c r="H21" i="1"/>
  <c r="G21" i="1"/>
  <c r="H22" i="1"/>
  <c r="H35" i="1"/>
  <c r="G35" i="1"/>
  <c r="H34" i="1"/>
  <c r="H33" i="1"/>
  <c r="H32" i="1"/>
  <c r="H31" i="1"/>
  <c r="H30" i="1"/>
  <c r="H29" i="1"/>
  <c r="I29" i="1" s="1"/>
  <c r="H26" i="1"/>
  <c r="H25" i="1"/>
  <c r="H24" i="1"/>
  <c r="H23" i="1"/>
  <c r="G23" i="1"/>
  <c r="H17" i="1"/>
  <c r="H16" i="1"/>
  <c r="G16" i="1"/>
  <c r="H15" i="1"/>
  <c r="H14" i="1"/>
  <c r="H13" i="1"/>
  <c r="H12" i="1"/>
  <c r="G12" i="1"/>
  <c r="H4" i="1"/>
  <c r="H11" i="1"/>
  <c r="I11" i="1" s="1"/>
  <c r="H10" i="1"/>
  <c r="I10" i="1" s="1"/>
  <c r="H8" i="1"/>
  <c r="H7" i="1"/>
  <c r="H6" i="1"/>
  <c r="G6" i="1"/>
  <c r="H5" i="1"/>
  <c r="G53" i="1"/>
  <c r="G52" i="1"/>
  <c r="G50" i="1"/>
  <c r="I50" i="1" s="1"/>
  <c r="G49" i="1"/>
  <c r="G48" i="1"/>
  <c r="G44" i="1"/>
  <c r="G43" i="1"/>
  <c r="G41" i="1"/>
  <c r="G40" i="1"/>
  <c r="G39" i="1"/>
  <c r="G22" i="1"/>
  <c r="G34" i="1"/>
  <c r="G33" i="1"/>
  <c r="G32" i="1"/>
  <c r="G31" i="1"/>
  <c r="G30" i="1"/>
  <c r="G26" i="1"/>
  <c r="G25" i="1"/>
  <c r="G24" i="1"/>
  <c r="G17" i="1"/>
  <c r="G15" i="1"/>
  <c r="G14" i="1"/>
  <c r="G13" i="1"/>
  <c r="G8" i="1"/>
  <c r="G7" i="1"/>
  <c r="G5" i="1"/>
  <c r="G4" i="1"/>
  <c r="F21" i="1"/>
  <c r="I9" i="1"/>
  <c r="F3" i="1"/>
  <c r="I3" i="1"/>
  <c r="I40" i="1" l="1"/>
  <c r="J40" i="1" s="1"/>
  <c r="F32" i="1"/>
  <c r="I24" i="1"/>
  <c r="I5" i="1"/>
  <c r="I13" i="1"/>
  <c r="F31" i="1"/>
  <c r="I32" i="1"/>
  <c r="F44" i="1"/>
  <c r="F11" i="1"/>
  <c r="J11" i="1" s="1"/>
  <c r="F50" i="1"/>
  <c r="J50" i="1" s="1"/>
  <c r="F51" i="1"/>
  <c r="F24" i="1"/>
  <c r="F43" i="1"/>
  <c r="F25" i="1"/>
  <c r="F42" i="1"/>
  <c r="F41" i="1"/>
  <c r="F49" i="1"/>
  <c r="F12" i="1"/>
  <c r="F33" i="1"/>
  <c r="F4" i="1"/>
  <c r="F5" i="1"/>
  <c r="J5" i="1" s="1"/>
  <c r="F35" i="1"/>
  <c r="F22" i="1"/>
  <c r="I26" i="1"/>
  <c r="I6" i="1"/>
  <c r="J6" i="1" s="1"/>
  <c r="I30" i="1"/>
  <c r="F47" i="1"/>
  <c r="J47" i="1" s="1"/>
  <c r="I33" i="1"/>
  <c r="I51" i="1"/>
  <c r="I43" i="1"/>
  <c r="I8" i="1"/>
  <c r="I14" i="1"/>
  <c r="I31" i="1"/>
  <c r="F8" i="1"/>
  <c r="I53" i="1"/>
  <c r="F7" i="1"/>
  <c r="F13" i="1"/>
  <c r="F26" i="1"/>
  <c r="F34" i="1"/>
  <c r="F52" i="1"/>
  <c r="I4" i="1"/>
  <c r="F14" i="1"/>
  <c r="F27" i="1"/>
  <c r="J27" i="1" s="1"/>
  <c r="F45" i="1"/>
  <c r="J45" i="1" s="1"/>
  <c r="F53" i="1"/>
  <c r="F15" i="1"/>
  <c r="F28" i="1"/>
  <c r="J28" i="1" s="1"/>
  <c r="F46" i="1"/>
  <c r="J46" i="1" s="1"/>
  <c r="F16" i="1"/>
  <c r="F29" i="1"/>
  <c r="J29" i="1" s="1"/>
  <c r="F23" i="1"/>
  <c r="F10" i="1"/>
  <c r="J10" i="1" s="1"/>
  <c r="F17" i="1"/>
  <c r="F30" i="1"/>
  <c r="F48" i="1"/>
  <c r="J9" i="1"/>
  <c r="I17" i="1"/>
  <c r="I34" i="1"/>
  <c r="I42" i="1"/>
  <c r="I48" i="1"/>
  <c r="I41" i="1"/>
  <c r="I22" i="1"/>
  <c r="I39" i="1"/>
  <c r="J39" i="1" s="1"/>
  <c r="I44" i="1"/>
  <c r="I12" i="1"/>
  <c r="I15" i="1"/>
  <c r="I21" i="1"/>
  <c r="J21" i="1" s="1"/>
  <c r="I23" i="1"/>
  <c r="I35" i="1"/>
  <c r="I7" i="1"/>
  <c r="I16" i="1"/>
  <c r="I25" i="1"/>
  <c r="I49" i="1"/>
  <c r="I52" i="1"/>
  <c r="J3" i="1"/>
  <c r="J32" i="1" l="1"/>
  <c r="J13" i="1"/>
  <c r="J44" i="1"/>
  <c r="J24" i="1"/>
  <c r="J12" i="1"/>
  <c r="J31" i="1"/>
  <c r="J30" i="1"/>
  <c r="J26" i="1"/>
  <c r="J43" i="1"/>
  <c r="J22" i="1"/>
  <c r="J35" i="1"/>
  <c r="J25" i="1"/>
  <c r="J51" i="1"/>
  <c r="J42" i="1"/>
  <c r="J33" i="1"/>
  <c r="J49" i="1"/>
  <c r="J41" i="1"/>
  <c r="J4" i="1"/>
  <c r="J17" i="1"/>
  <c r="J7" i="1"/>
  <c r="J8" i="1"/>
  <c r="J14" i="1"/>
  <c r="J16" i="1"/>
  <c r="J48" i="1"/>
  <c r="J53" i="1"/>
  <c r="J23" i="1"/>
  <c r="J15" i="1"/>
  <c r="J34" i="1"/>
  <c r="J52" i="1"/>
</calcChain>
</file>

<file path=xl/sharedStrings.xml><?xml version="1.0" encoding="utf-8"?>
<sst xmlns="http://schemas.openxmlformats.org/spreadsheetml/2006/main" count="46" uniqueCount="28">
  <si>
    <t>total stipend</t>
  </si>
  <si>
    <t>waiver</t>
  </si>
  <si>
    <t>total</t>
  </si>
  <si>
    <t xml:space="preserve">•Level 1 requires that each of the following 3 criteria be met: 
◦admitted MSU graduate student
◦bachelor's degree
◦less than two semester's experience as a graduate assistant or full-support fellow.
</t>
  </si>
  <si>
    <t xml:space="preserve">•Level 2 is required when each of the following 3 criteria is met: 
◦admitted MSU graduate student
◦master's degree (a JD or LLB is equivalent to masters in determining level);
-  OR 30 or more grad semester credits or equivalent;
-  OR at least two semester's experience as a graduate assistant or full-support fellow.
◦level 3 required criteria have not been met
</t>
  </si>
  <si>
    <t xml:space="preserve">•Level 3 is required for Research (R) or Teaching (TE) assistants when each of the following 3 criteria are met: 
◦admitted MSU graduate student.
◦successful completion of doctoral comprehensive exams, as defined by the department in which the student is enrolled
◦6 semesters as a graduate Research/Teaching (R/TE) assistant at MSU, or equivalent. The definition of equivalence is left to the discretion of the chairperson of the appointing unit, but it is expected that only experience in research-oriented assignments count toward the 6 semesters of experience as an RA.
</t>
  </si>
  <si>
    <t>LEVEL 1</t>
  </si>
  <si>
    <t>LEVEL 2</t>
  </si>
  <si>
    <t>LEVEL 3</t>
  </si>
  <si>
    <t>health     +</t>
  </si>
  <si>
    <t>% effort</t>
  </si>
  <si>
    <t>period</t>
  </si>
  <si>
    <t>9 month</t>
  </si>
  <si>
    <t>12 month</t>
  </si>
  <si>
    <t xml:space="preserve">tuition &amp; fees    = </t>
  </si>
  <si>
    <r>
      <t xml:space="preserve">bi-weekly stipend </t>
    </r>
    <r>
      <rPr>
        <b/>
        <sz val="8"/>
        <rFont val="Arial"/>
        <family val="2"/>
      </rPr>
      <t>100%</t>
    </r>
  </si>
  <si>
    <t># periods</t>
  </si>
  <si>
    <t>Fall</t>
  </si>
  <si>
    <t>Spring</t>
  </si>
  <si>
    <t>Summer  *</t>
  </si>
  <si>
    <r>
      <rPr>
        <b/>
        <sz val="14"/>
        <rFont val="Arial"/>
        <family val="2"/>
      </rPr>
      <t>*</t>
    </r>
    <r>
      <rPr>
        <sz val="10"/>
        <rFont val="Arial"/>
        <family val="2"/>
      </rPr>
      <t xml:space="preserve"> Health costs are $0 for Summer when appointed in Spring, otherwise same amount as Spring.</t>
    </r>
  </si>
  <si>
    <r>
      <rPr>
        <b/>
        <sz val="14"/>
        <rFont val="Arial"/>
        <family val="2"/>
      </rPr>
      <t>**</t>
    </r>
    <r>
      <rPr>
        <sz val="10"/>
        <rFont val="Arial"/>
        <family val="2"/>
      </rPr>
      <t xml:space="preserve"> Tuition for 9 credits Fall &amp; Spring, 5 credits Summer.</t>
    </r>
  </si>
  <si>
    <r>
      <rPr>
        <b/>
        <sz val="14"/>
        <rFont val="Arial"/>
        <family val="2"/>
      </rPr>
      <t>***</t>
    </r>
    <r>
      <rPr>
        <sz val="10"/>
        <rFont val="Arial"/>
        <family val="2"/>
      </rPr>
      <t xml:space="preserve"> Inflation for subsequent years:  stipend 3%, health 10%, tuition/fees 5%.</t>
    </r>
  </si>
  <si>
    <t>08/16/2024-12/31/2024</t>
  </si>
  <si>
    <t>01/01/2025-05/15/2025</t>
  </si>
  <si>
    <t>05/16/2025-08/15/2025</t>
  </si>
  <si>
    <t>08/16/2024-05/15/2025</t>
  </si>
  <si>
    <t>08/16/2024-08/15/2025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</si>
</sst>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&quot;$&quot;#,##0"/>
    <numFmt numFmtId="165" formatCode="&quot;$&quot;#,##0.00"/>
  </numFmts>
  <fonts count="10" x14ac:knownFonts="1"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i/>
      <sz val="11"/>
      <name val="Arial"/>
      <family val="2"/>
    </font>
    <font>
      <b/>
      <sz val="8"/>
      <name val="Arial"/>
      <family val="2"/>
    </font>
    <font>
      <sz val="11"/>
      <color rgb="FFFFFF99"/>
      <name val="Arial"/>
      <family val="2"/>
    </font>
    <font>
      <sz val="11"/>
      <color theme="6" tint="0.59999389629810485"/>
      <name val="Arial"/>
      <family val="2"/>
    </font>
    <font>
      <sz val="11"/>
      <color rgb="FFFFCC9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8">
    <xf numFmtId="0" fontId="0" fillId="0" borderId="0" xfId="0"/>
    <xf numFmtId="0" fontId="0" fillId="0" borderId="0" xfId="0" applyAlignment="1">
      <alignment wrapText="1"/>
    </xf>
    <xf numFmtId="164" fontId="2" fillId="0" borderId="0" xfId="0" applyNumberFormat="1" applyFont="1" applyAlignment="1">
      <alignment horizontal="center" vertical="center" wrapText="1"/>
    </xf>
    <xf numFmtId="164" fontId="3" fillId="2" borderId="0" xfId="0" applyNumberFormat="1" applyFont="1" applyFill="1" applyAlignment="1">
      <alignment vertical="center"/>
    </xf>
    <xf numFmtId="0" fontId="1" fillId="0" borderId="0" xfId="0" applyFont="1" applyAlignment="1">
      <alignment wrapText="1"/>
    </xf>
    <xf numFmtId="164" fontId="3" fillId="0" borderId="0" xfId="0" applyNumberFormat="1" applyFont="1" applyAlignment="1">
      <alignment vertical="center"/>
    </xf>
    <xf numFmtId="2" fontId="3" fillId="2" borderId="0" xfId="0" applyNumberFormat="1" applyFont="1" applyFill="1" applyAlignment="1">
      <alignment horizontal="right" vertical="center"/>
    </xf>
    <xf numFmtId="2" fontId="3" fillId="0" borderId="0" xfId="0" applyNumberFormat="1" applyFont="1" applyAlignment="1">
      <alignment horizontal="right" vertical="center"/>
    </xf>
    <xf numFmtId="0" fontId="3" fillId="0" borderId="0" xfId="0" applyFont="1"/>
    <xf numFmtId="164" fontId="0" fillId="0" borderId="0" xfId="0" applyNumberFormat="1"/>
    <xf numFmtId="164" fontId="3" fillId="0" borderId="0" xfId="1" applyNumberFormat="1" applyFont="1" applyFill="1" applyBorder="1" applyAlignment="1" applyProtection="1">
      <alignment vertical="center"/>
    </xf>
    <xf numFmtId="164" fontId="4" fillId="0" borderId="0" xfId="0" applyNumberFormat="1" applyFont="1" applyAlignment="1">
      <alignment horizontal="center" vertical="center" wrapText="1"/>
    </xf>
    <xf numFmtId="2" fontId="3" fillId="4" borderId="0" xfId="0" applyNumberFormat="1" applyFont="1" applyFill="1" applyAlignment="1">
      <alignment horizontal="right" vertical="center"/>
    </xf>
    <xf numFmtId="164" fontId="3" fillId="4" borderId="0" xfId="0" applyNumberFormat="1" applyFont="1" applyFill="1" applyAlignment="1">
      <alignment vertical="center"/>
    </xf>
    <xf numFmtId="164" fontId="3" fillId="4" borderId="0" xfId="1" applyNumberFormat="1" applyFont="1" applyFill="1" applyBorder="1" applyAlignment="1" applyProtection="1">
      <alignment vertical="center"/>
    </xf>
    <xf numFmtId="2" fontId="3" fillId="4" borderId="1" xfId="0" applyNumberFormat="1" applyFont="1" applyFill="1" applyBorder="1" applyAlignment="1">
      <alignment horizontal="right" vertical="center"/>
    </xf>
    <xf numFmtId="164" fontId="3" fillId="4" borderId="1" xfId="0" applyNumberFormat="1" applyFont="1" applyFill="1" applyBorder="1" applyAlignment="1">
      <alignment vertical="center"/>
    </xf>
    <xf numFmtId="164" fontId="3" fillId="4" borderId="1" xfId="1" applyNumberFormat="1" applyFont="1" applyFill="1" applyBorder="1" applyAlignment="1" applyProtection="1">
      <alignment vertical="center"/>
    </xf>
    <xf numFmtId="164" fontId="3" fillId="2" borderId="0" xfId="1" applyNumberFormat="1" applyFont="1" applyFill="1" applyBorder="1" applyAlignment="1" applyProtection="1">
      <alignment vertical="center"/>
    </xf>
    <xf numFmtId="2" fontId="3" fillId="2" borderId="1" xfId="0" applyNumberFormat="1" applyFont="1" applyFill="1" applyBorder="1" applyAlignment="1">
      <alignment horizontal="right" vertical="center"/>
    </xf>
    <xf numFmtId="164" fontId="3" fillId="2" borderId="1" xfId="0" applyNumberFormat="1" applyFont="1" applyFill="1" applyBorder="1" applyAlignment="1">
      <alignment vertical="center"/>
    </xf>
    <xf numFmtId="164" fontId="3" fillId="2" borderId="1" xfId="1" applyNumberFormat="1" applyFont="1" applyFill="1" applyBorder="1" applyAlignment="1" applyProtection="1">
      <alignment vertical="center"/>
    </xf>
    <xf numFmtId="2" fontId="3" fillId="5" borderId="0" xfId="0" applyNumberFormat="1" applyFont="1" applyFill="1" applyAlignment="1">
      <alignment horizontal="right" vertical="center"/>
    </xf>
    <xf numFmtId="164" fontId="3" fillId="5" borderId="0" xfId="0" applyNumberFormat="1" applyFont="1" applyFill="1" applyAlignment="1">
      <alignment vertical="center"/>
    </xf>
    <xf numFmtId="164" fontId="3" fillId="5" borderId="0" xfId="1" applyNumberFormat="1" applyFont="1" applyFill="1" applyBorder="1" applyAlignment="1" applyProtection="1">
      <alignment vertical="center"/>
    </xf>
    <xf numFmtId="2" fontId="3" fillId="5" borderId="1" xfId="0" applyNumberFormat="1" applyFont="1" applyFill="1" applyBorder="1" applyAlignment="1">
      <alignment horizontal="right" vertical="center"/>
    </xf>
    <xf numFmtId="164" fontId="3" fillId="5" borderId="1" xfId="0" applyNumberFormat="1" applyFont="1" applyFill="1" applyBorder="1" applyAlignment="1">
      <alignment vertical="center"/>
    </xf>
    <xf numFmtId="164" fontId="3" fillId="5" borderId="1" xfId="1" applyNumberFormat="1" applyFont="1" applyFill="1" applyBorder="1" applyAlignment="1" applyProtection="1">
      <alignment vertical="center"/>
    </xf>
    <xf numFmtId="164" fontId="5" fillId="5" borderId="0" xfId="0" applyNumberFormat="1" applyFont="1" applyFill="1" applyAlignment="1">
      <alignment vertical="center"/>
    </xf>
    <xf numFmtId="164" fontId="5" fillId="5" borderId="1" xfId="0" applyNumberFormat="1" applyFont="1" applyFill="1" applyBorder="1" applyAlignment="1">
      <alignment vertical="center"/>
    </xf>
    <xf numFmtId="164" fontId="5" fillId="4" borderId="0" xfId="0" applyNumberFormat="1" applyFont="1" applyFill="1" applyAlignment="1">
      <alignment vertical="center"/>
    </xf>
    <xf numFmtId="164" fontId="5" fillId="4" borderId="1" xfId="0" applyNumberFormat="1" applyFont="1" applyFill="1" applyBorder="1" applyAlignment="1">
      <alignment vertical="center"/>
    </xf>
    <xf numFmtId="164" fontId="5" fillId="2" borderId="0" xfId="0" applyNumberFormat="1" applyFont="1" applyFill="1" applyAlignment="1">
      <alignment vertical="center"/>
    </xf>
    <xf numFmtId="164" fontId="5" fillId="2" borderId="1" xfId="0" applyNumberFormat="1" applyFont="1" applyFill="1" applyBorder="1" applyAlignment="1">
      <alignment vertical="center"/>
    </xf>
    <xf numFmtId="2" fontId="1" fillId="0" borderId="0" xfId="0" applyNumberFormat="1" applyFont="1" applyAlignment="1">
      <alignment horizontal="right" vertical="center"/>
    </xf>
    <xf numFmtId="164" fontId="1" fillId="0" borderId="0" xfId="0" applyNumberFormat="1" applyFont="1" applyAlignment="1">
      <alignment vertical="center"/>
    </xf>
    <xf numFmtId="0" fontId="1" fillId="0" borderId="0" xfId="0" applyFont="1"/>
    <xf numFmtId="4" fontId="2" fillId="0" borderId="0" xfId="0" applyNumberFormat="1" applyFont="1" applyAlignment="1">
      <alignment horizontal="center" vertical="center" wrapText="1"/>
    </xf>
    <xf numFmtId="4" fontId="3" fillId="2" borderId="0" xfId="0" applyNumberFormat="1" applyFont="1" applyFill="1" applyAlignment="1">
      <alignment vertical="center"/>
    </xf>
    <xf numFmtId="4" fontId="3" fillId="2" borderId="1" xfId="0" applyNumberFormat="1" applyFont="1" applyFill="1" applyBorder="1" applyAlignment="1">
      <alignment vertical="center"/>
    </xf>
    <xf numFmtId="4" fontId="1" fillId="0" borderId="0" xfId="0" applyNumberFormat="1" applyFont="1" applyAlignment="1">
      <alignment vertical="center"/>
    </xf>
    <xf numFmtId="4" fontId="3" fillId="5" borderId="0" xfId="0" applyNumberFormat="1" applyFont="1" applyFill="1" applyAlignment="1">
      <alignment vertical="center"/>
    </xf>
    <xf numFmtId="4" fontId="3" fillId="5" borderId="1" xfId="0" applyNumberFormat="1" applyFont="1" applyFill="1" applyBorder="1" applyAlignment="1">
      <alignment vertical="center"/>
    </xf>
    <xf numFmtId="4" fontId="3" fillId="4" borderId="0" xfId="0" applyNumberFormat="1" applyFont="1" applyFill="1" applyAlignment="1">
      <alignment vertical="center"/>
    </xf>
    <xf numFmtId="4" fontId="3" fillId="4" borderId="1" xfId="0" applyNumberFormat="1" applyFont="1" applyFill="1" applyBorder="1" applyAlignment="1">
      <alignment vertical="center"/>
    </xf>
    <xf numFmtId="4" fontId="3" fillId="0" borderId="0" xfId="0" applyNumberFormat="1" applyFont="1" applyAlignment="1">
      <alignment vertical="center"/>
    </xf>
    <xf numFmtId="4" fontId="0" fillId="0" borderId="0" xfId="0" applyNumberFormat="1"/>
    <xf numFmtId="4" fontId="3" fillId="2" borderId="0" xfId="0" applyNumberFormat="1" applyFont="1" applyFill="1" applyAlignment="1">
      <alignment horizontal="right" vertical="center"/>
    </xf>
    <xf numFmtId="164" fontId="3" fillId="3" borderId="0" xfId="0" applyNumberFormat="1" applyFont="1" applyFill="1" applyAlignment="1">
      <alignment vertical="center"/>
    </xf>
    <xf numFmtId="165" fontId="0" fillId="0" borderId="0" xfId="0" applyNumberFormat="1"/>
    <xf numFmtId="164" fontId="7" fillId="2" borderId="0" xfId="0" applyNumberFormat="1" applyFont="1" applyFill="1" applyAlignment="1">
      <alignment vertical="center"/>
    </xf>
    <xf numFmtId="164" fontId="7" fillId="2" borderId="1" xfId="0" applyNumberFormat="1" applyFont="1" applyFill="1" applyBorder="1" applyAlignment="1">
      <alignment vertical="center"/>
    </xf>
    <xf numFmtId="164" fontId="8" fillId="5" borderId="0" xfId="0" applyNumberFormat="1" applyFont="1" applyFill="1" applyAlignment="1">
      <alignment vertical="center"/>
    </xf>
    <xf numFmtId="164" fontId="8" fillId="5" borderId="1" xfId="0" applyNumberFormat="1" applyFont="1" applyFill="1" applyBorder="1" applyAlignment="1">
      <alignment vertical="center"/>
    </xf>
    <xf numFmtId="164" fontId="9" fillId="4" borderId="0" xfId="0" applyNumberFormat="1" applyFont="1" applyFill="1" applyAlignment="1">
      <alignment vertical="center"/>
    </xf>
    <xf numFmtId="164" fontId="9" fillId="4" borderId="1" xfId="0" applyNumberFormat="1" applyFont="1" applyFill="1" applyBorder="1" applyAlignment="1">
      <alignment vertical="center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FFCC99"/>
      <color rgb="FFFFFF99"/>
      <color rgb="FFFF9900"/>
      <color rgb="FFF5862B"/>
      <color rgb="FF00FF00"/>
      <color rgb="FF44EE4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7"/>
  <sheetViews>
    <sheetView tabSelected="1" view="pageLayout" zoomScaleNormal="100" workbookViewId="0">
      <selection activeCell="K1" sqref="K1"/>
    </sheetView>
  </sheetViews>
  <sheetFormatPr defaultColWidth="9.140625" defaultRowHeight="14.25" x14ac:dyDescent="0.2"/>
  <cols>
    <col min="1" max="1" width="21.140625" style="1" customWidth="1"/>
    <col min="2" max="2" width="15.42578125" style="1" customWidth="1"/>
    <col min="3" max="3" width="9" style="8" bestFit="1" customWidth="1"/>
    <col min="4" max="4" width="11.7109375" style="9" customWidth="1"/>
    <col min="5" max="5" width="11.7109375" style="46" customWidth="1"/>
    <col min="6" max="10" width="11.7109375" style="9" customWidth="1"/>
  </cols>
  <sheetData>
    <row r="1" spans="1:11" s="1" customFormat="1" ht="55.5" customHeight="1" x14ac:dyDescent="0.2">
      <c r="A1" s="56" t="s">
        <v>3</v>
      </c>
      <c r="B1" s="56"/>
      <c r="C1" s="56"/>
      <c r="D1" s="56"/>
      <c r="E1" s="56"/>
      <c r="F1" s="56"/>
      <c r="G1" s="56"/>
      <c r="H1" s="56"/>
      <c r="I1" s="56"/>
      <c r="J1" s="56"/>
    </row>
    <row r="2" spans="1:11" s="1" customFormat="1" ht="41.25" x14ac:dyDescent="0.2">
      <c r="A2" s="11" t="s">
        <v>6</v>
      </c>
      <c r="B2" s="2" t="s">
        <v>11</v>
      </c>
      <c r="C2" s="2" t="s">
        <v>10</v>
      </c>
      <c r="D2" s="2" t="s">
        <v>15</v>
      </c>
      <c r="E2" s="37" t="s">
        <v>16</v>
      </c>
      <c r="F2" s="2" t="s">
        <v>0</v>
      </c>
      <c r="G2" s="2" t="s">
        <v>9</v>
      </c>
      <c r="H2" s="2" t="s">
        <v>14</v>
      </c>
      <c r="I2" s="2" t="s">
        <v>1</v>
      </c>
      <c r="J2" s="2" t="s">
        <v>2</v>
      </c>
    </row>
    <row r="3" spans="1:11" x14ac:dyDescent="0.2">
      <c r="C3" s="6">
        <v>0.25</v>
      </c>
      <c r="D3" s="48">
        <f>517*4*1.03</f>
        <v>2130.04</v>
      </c>
      <c r="E3" s="47">
        <v>9.8571430000000007</v>
      </c>
      <c r="F3" s="18">
        <f>C3*D3*E3</f>
        <v>5249.0272189300003</v>
      </c>
      <c r="G3" s="48">
        <f>1791*1.1</f>
        <v>1970.1000000000001</v>
      </c>
      <c r="H3" s="48">
        <f>5881*1.05</f>
        <v>6175.05</v>
      </c>
      <c r="I3" s="3">
        <f t="shared" ref="I3:I8" si="0">G3+H3</f>
        <v>8145.1500000000005</v>
      </c>
      <c r="J3" s="3">
        <f>F3+I3</f>
        <v>13394.177218930001</v>
      </c>
      <c r="K3" s="36"/>
    </row>
    <row r="4" spans="1:11" x14ac:dyDescent="0.2">
      <c r="A4" s="4" t="s">
        <v>23</v>
      </c>
      <c r="B4" s="4" t="s">
        <v>17</v>
      </c>
      <c r="C4" s="6">
        <v>0.5</v>
      </c>
      <c r="D4" s="50">
        <f>$D$3</f>
        <v>2130.04</v>
      </c>
      <c r="E4" s="38">
        <f>$E$3</f>
        <v>9.8571430000000007</v>
      </c>
      <c r="F4" s="18">
        <f t="shared" ref="F4:F17" si="1">C4*D4*E4</f>
        <v>10498.054437860001</v>
      </c>
      <c r="G4" s="3">
        <f t="shared" ref="G4:G8" si="2">$G$3</f>
        <v>1970.1000000000001</v>
      </c>
      <c r="H4" s="3">
        <f>$H$3</f>
        <v>6175.05</v>
      </c>
      <c r="I4" s="3">
        <f t="shared" si="0"/>
        <v>8145.1500000000005</v>
      </c>
      <c r="J4" s="3">
        <f t="shared" ref="J4:J44" si="3">F4+I4</f>
        <v>18643.20443786</v>
      </c>
      <c r="K4" s="9"/>
    </row>
    <row r="5" spans="1:11" ht="15" thickBot="1" x14ac:dyDescent="0.25">
      <c r="C5" s="19">
        <v>0.75</v>
      </c>
      <c r="D5" s="51">
        <f t="shared" ref="D5:D17" si="4">$D$3</f>
        <v>2130.04</v>
      </c>
      <c r="E5" s="39">
        <f>$E$3</f>
        <v>9.8571430000000007</v>
      </c>
      <c r="F5" s="21">
        <f t="shared" si="1"/>
        <v>15747.08165679</v>
      </c>
      <c r="G5" s="20">
        <f t="shared" si="2"/>
        <v>1970.1000000000001</v>
      </c>
      <c r="H5" s="20">
        <f>$H$3</f>
        <v>6175.05</v>
      </c>
      <c r="I5" s="20">
        <f t="shared" si="0"/>
        <v>8145.1500000000005</v>
      </c>
      <c r="J5" s="20">
        <f t="shared" si="3"/>
        <v>23892.231656790002</v>
      </c>
    </row>
    <row r="6" spans="1:11" x14ac:dyDescent="0.2">
      <c r="C6" s="6">
        <v>0.25</v>
      </c>
      <c r="D6" s="50">
        <f>$D$3</f>
        <v>2130.04</v>
      </c>
      <c r="E6" s="38">
        <v>9.7142859999999995</v>
      </c>
      <c r="F6" s="18">
        <f t="shared" si="1"/>
        <v>5172.9544378599994</v>
      </c>
      <c r="G6" s="3">
        <f t="shared" si="2"/>
        <v>1970.1000000000001</v>
      </c>
      <c r="H6" s="3">
        <f>$H$3</f>
        <v>6175.05</v>
      </c>
      <c r="I6" s="3">
        <f t="shared" si="0"/>
        <v>8145.1500000000005</v>
      </c>
      <c r="J6" s="3">
        <f t="shared" si="3"/>
        <v>13318.10443786</v>
      </c>
    </row>
    <row r="7" spans="1:11" x14ac:dyDescent="0.2">
      <c r="A7" s="4" t="s">
        <v>24</v>
      </c>
      <c r="B7" s="4" t="s">
        <v>18</v>
      </c>
      <c r="C7" s="6">
        <v>0.5</v>
      </c>
      <c r="D7" s="50">
        <f t="shared" si="4"/>
        <v>2130.04</v>
      </c>
      <c r="E7" s="38">
        <f>$E$6</f>
        <v>9.7142859999999995</v>
      </c>
      <c r="F7" s="18">
        <f t="shared" si="1"/>
        <v>10345.908875719999</v>
      </c>
      <c r="G7" s="3">
        <f t="shared" si="2"/>
        <v>1970.1000000000001</v>
      </c>
      <c r="H7" s="3">
        <f>$H$3</f>
        <v>6175.05</v>
      </c>
      <c r="I7" s="3">
        <f t="shared" si="0"/>
        <v>8145.1500000000005</v>
      </c>
      <c r="J7" s="3">
        <f t="shared" si="3"/>
        <v>18491.058875719998</v>
      </c>
    </row>
    <row r="8" spans="1:11" ht="15" thickBot="1" x14ac:dyDescent="0.25">
      <c r="C8" s="19">
        <v>0.75</v>
      </c>
      <c r="D8" s="51">
        <f t="shared" si="4"/>
        <v>2130.04</v>
      </c>
      <c r="E8" s="39">
        <f>$E$6</f>
        <v>9.7142859999999995</v>
      </c>
      <c r="F8" s="21">
        <f t="shared" si="1"/>
        <v>15518.863313579999</v>
      </c>
      <c r="G8" s="20">
        <f t="shared" si="2"/>
        <v>1970.1000000000001</v>
      </c>
      <c r="H8" s="20">
        <f>$H$3</f>
        <v>6175.05</v>
      </c>
      <c r="I8" s="20">
        <f t="shared" si="0"/>
        <v>8145.1500000000005</v>
      </c>
      <c r="J8" s="20">
        <f t="shared" si="3"/>
        <v>23664.013313579999</v>
      </c>
    </row>
    <row r="9" spans="1:11" x14ac:dyDescent="0.2">
      <c r="C9" s="6">
        <v>0.25</v>
      </c>
      <c r="D9" s="50">
        <f t="shared" si="4"/>
        <v>2130.04</v>
      </c>
      <c r="E9" s="38">
        <v>6.5714290000000002</v>
      </c>
      <c r="F9" s="18">
        <f t="shared" si="1"/>
        <v>3499.3516567900001</v>
      </c>
      <c r="G9" s="32">
        <v>0</v>
      </c>
      <c r="H9" s="48">
        <f>2569*1.05</f>
        <v>2697.4500000000003</v>
      </c>
      <c r="I9" s="3">
        <f t="shared" ref="I9:I11" si="5">G9+H9</f>
        <v>2697.4500000000003</v>
      </c>
      <c r="J9" s="3">
        <f t="shared" ref="J9:J11" si="6">F9+I9</f>
        <v>6196.8016567900004</v>
      </c>
    </row>
    <row r="10" spans="1:11" x14ac:dyDescent="0.2">
      <c r="A10" s="4" t="s">
        <v>25</v>
      </c>
      <c r="B10" s="4" t="s">
        <v>19</v>
      </c>
      <c r="C10" s="6">
        <v>0.5</v>
      </c>
      <c r="D10" s="50">
        <f t="shared" si="4"/>
        <v>2130.04</v>
      </c>
      <c r="E10" s="38">
        <f>$E$9</f>
        <v>6.5714290000000002</v>
      </c>
      <c r="F10" s="18">
        <f t="shared" si="1"/>
        <v>6998.7033135800002</v>
      </c>
      <c r="G10" s="32">
        <v>0</v>
      </c>
      <c r="H10" s="3">
        <f>$H$9</f>
        <v>2697.4500000000003</v>
      </c>
      <c r="I10" s="3">
        <f t="shared" si="5"/>
        <v>2697.4500000000003</v>
      </c>
      <c r="J10" s="3">
        <f t="shared" si="6"/>
        <v>9696.15331358</v>
      </c>
    </row>
    <row r="11" spans="1:11" ht="15" thickBot="1" x14ac:dyDescent="0.25">
      <c r="C11" s="19">
        <v>0.75</v>
      </c>
      <c r="D11" s="51">
        <f t="shared" si="4"/>
        <v>2130.04</v>
      </c>
      <c r="E11" s="39">
        <f>$E$9</f>
        <v>6.5714290000000002</v>
      </c>
      <c r="F11" s="21">
        <f t="shared" si="1"/>
        <v>10498.05497037</v>
      </c>
      <c r="G11" s="33">
        <v>0</v>
      </c>
      <c r="H11" s="20">
        <f>$H$9</f>
        <v>2697.4500000000003</v>
      </c>
      <c r="I11" s="20">
        <f t="shared" si="5"/>
        <v>2697.4500000000003</v>
      </c>
      <c r="J11" s="20">
        <f t="shared" si="6"/>
        <v>13195.504970370001</v>
      </c>
    </row>
    <row r="12" spans="1:11" x14ac:dyDescent="0.2">
      <c r="C12" s="6">
        <v>0.25</v>
      </c>
      <c r="D12" s="50">
        <f t="shared" si="4"/>
        <v>2130.04</v>
      </c>
      <c r="E12" s="38">
        <f>$E$3+$E$6</f>
        <v>19.571429000000002</v>
      </c>
      <c r="F12" s="18">
        <f t="shared" si="1"/>
        <v>10421.981656790002</v>
      </c>
      <c r="G12" s="3">
        <f t="shared" ref="G12:G17" si="7">$G$3*2</f>
        <v>3940.2000000000003</v>
      </c>
      <c r="H12" s="3">
        <f>$H$3*2</f>
        <v>12350.1</v>
      </c>
      <c r="I12" s="3">
        <f t="shared" ref="I12:I17" si="8">G12+H12</f>
        <v>16290.300000000001</v>
      </c>
      <c r="J12" s="3">
        <f t="shared" ref="J12:J17" si="9">F12+I12</f>
        <v>26712.281656790001</v>
      </c>
    </row>
    <row r="13" spans="1:11" x14ac:dyDescent="0.2">
      <c r="A13" s="4" t="s">
        <v>26</v>
      </c>
      <c r="B13" s="4" t="s">
        <v>12</v>
      </c>
      <c r="C13" s="6">
        <v>0.5</v>
      </c>
      <c r="D13" s="50">
        <f t="shared" si="4"/>
        <v>2130.04</v>
      </c>
      <c r="E13" s="38">
        <f>$E$3+$E$6</f>
        <v>19.571429000000002</v>
      </c>
      <c r="F13" s="18">
        <f t="shared" si="1"/>
        <v>20843.963313580003</v>
      </c>
      <c r="G13" s="3">
        <f t="shared" si="7"/>
        <v>3940.2000000000003</v>
      </c>
      <c r="H13" s="3">
        <f>$H$3*2</f>
        <v>12350.1</v>
      </c>
      <c r="I13" s="3">
        <f t="shared" si="8"/>
        <v>16290.300000000001</v>
      </c>
      <c r="J13" s="3">
        <f t="shared" si="9"/>
        <v>37134.263313580006</v>
      </c>
    </row>
    <row r="14" spans="1:11" ht="15" thickBot="1" x14ac:dyDescent="0.25">
      <c r="C14" s="19">
        <v>0.75</v>
      </c>
      <c r="D14" s="51">
        <f t="shared" si="4"/>
        <v>2130.04</v>
      </c>
      <c r="E14" s="39">
        <f>$E$3+$E$6</f>
        <v>19.571429000000002</v>
      </c>
      <c r="F14" s="21">
        <f t="shared" si="1"/>
        <v>31265.944970370001</v>
      </c>
      <c r="G14" s="20">
        <f t="shared" si="7"/>
        <v>3940.2000000000003</v>
      </c>
      <c r="H14" s="20">
        <f>$H$3*2</f>
        <v>12350.1</v>
      </c>
      <c r="I14" s="20">
        <f t="shared" si="8"/>
        <v>16290.300000000001</v>
      </c>
      <c r="J14" s="20">
        <f t="shared" si="9"/>
        <v>47556.244970370004</v>
      </c>
    </row>
    <row r="15" spans="1:11" x14ac:dyDescent="0.2">
      <c r="C15" s="6">
        <v>0.25</v>
      </c>
      <c r="D15" s="50">
        <f t="shared" si="4"/>
        <v>2130.04</v>
      </c>
      <c r="E15" s="38">
        <f>$E$3+$E$6+$E$9</f>
        <v>26.142858000000004</v>
      </c>
      <c r="F15" s="18">
        <f t="shared" si="1"/>
        <v>13921.333313580002</v>
      </c>
      <c r="G15" s="3">
        <f t="shared" si="7"/>
        <v>3940.2000000000003</v>
      </c>
      <c r="H15" s="3">
        <f>($H$3*2)+$H$9</f>
        <v>15047.550000000001</v>
      </c>
      <c r="I15" s="3">
        <f t="shared" si="8"/>
        <v>18987.75</v>
      </c>
      <c r="J15" s="3">
        <f t="shared" si="9"/>
        <v>32909.083313580006</v>
      </c>
    </row>
    <row r="16" spans="1:11" x14ac:dyDescent="0.2">
      <c r="A16" s="4" t="s">
        <v>27</v>
      </c>
      <c r="B16" s="4" t="s">
        <v>13</v>
      </c>
      <c r="C16" s="6">
        <v>0.5</v>
      </c>
      <c r="D16" s="50">
        <f t="shared" si="4"/>
        <v>2130.04</v>
      </c>
      <c r="E16" s="38">
        <f>$E$3+$E$6+$E$9</f>
        <v>26.142858000000004</v>
      </c>
      <c r="F16" s="18">
        <f t="shared" si="1"/>
        <v>27842.666627160004</v>
      </c>
      <c r="G16" s="3">
        <f t="shared" si="7"/>
        <v>3940.2000000000003</v>
      </c>
      <c r="H16" s="3">
        <f>($H$3*2)+$H$9</f>
        <v>15047.550000000001</v>
      </c>
      <c r="I16" s="3">
        <f t="shared" si="8"/>
        <v>18987.75</v>
      </c>
      <c r="J16" s="3">
        <f t="shared" si="9"/>
        <v>46830.416627160004</v>
      </c>
    </row>
    <row r="17" spans="1:11" x14ac:dyDescent="0.2">
      <c r="C17" s="6">
        <v>0.75</v>
      </c>
      <c r="D17" s="50">
        <f t="shared" si="4"/>
        <v>2130.04</v>
      </c>
      <c r="E17" s="38">
        <f>$E$3+$E$6+$E$9</f>
        <v>26.142858000000004</v>
      </c>
      <c r="F17" s="18">
        <f t="shared" si="1"/>
        <v>41763.999940740003</v>
      </c>
      <c r="G17" s="3">
        <f t="shared" si="7"/>
        <v>3940.2000000000003</v>
      </c>
      <c r="H17" s="3">
        <f>($H$3*2)+$H$9</f>
        <v>15047.550000000001</v>
      </c>
      <c r="I17" s="3">
        <f t="shared" si="8"/>
        <v>18987.75</v>
      </c>
      <c r="J17" s="3">
        <f t="shared" si="9"/>
        <v>60751.749940740003</v>
      </c>
    </row>
    <row r="18" spans="1:11" s="36" customFormat="1" ht="12.75" x14ac:dyDescent="0.2">
      <c r="A18" s="4"/>
      <c r="B18" s="4"/>
      <c r="C18" s="34"/>
      <c r="D18" s="35"/>
      <c r="E18" s="40"/>
      <c r="F18" s="35"/>
      <c r="G18" s="35"/>
      <c r="H18" s="35"/>
      <c r="I18" s="35"/>
      <c r="J18" s="35"/>
    </row>
    <row r="19" spans="1:11" ht="81.75" customHeight="1" x14ac:dyDescent="0.2">
      <c r="A19" s="56" t="s">
        <v>4</v>
      </c>
      <c r="B19" s="56"/>
      <c r="C19" s="56"/>
      <c r="D19" s="56"/>
      <c r="E19" s="56"/>
      <c r="F19" s="56"/>
      <c r="G19" s="56"/>
      <c r="H19" s="56"/>
      <c r="I19" s="56"/>
      <c r="J19" s="56"/>
    </row>
    <row r="20" spans="1:11" s="1" customFormat="1" ht="41.25" x14ac:dyDescent="0.2">
      <c r="A20" s="11" t="s">
        <v>7</v>
      </c>
      <c r="B20" s="2" t="s">
        <v>11</v>
      </c>
      <c r="C20" s="2" t="s">
        <v>10</v>
      </c>
      <c r="D20" s="2" t="s">
        <v>15</v>
      </c>
      <c r="E20" s="37" t="s">
        <v>16</v>
      </c>
      <c r="F20" s="2" t="s">
        <v>0</v>
      </c>
      <c r="G20" s="2" t="s">
        <v>9</v>
      </c>
      <c r="H20" s="2" t="s">
        <v>14</v>
      </c>
      <c r="I20" s="2" t="s">
        <v>1</v>
      </c>
      <c r="J20" s="2" t="s">
        <v>2</v>
      </c>
    </row>
    <row r="21" spans="1:11" x14ac:dyDescent="0.2">
      <c r="C21" s="22">
        <v>0.25</v>
      </c>
      <c r="D21" s="48">
        <f>572*4*1.03</f>
        <v>2356.64</v>
      </c>
      <c r="E21" s="41">
        <f>$E$3</f>
        <v>9.8571430000000007</v>
      </c>
      <c r="F21" s="24">
        <f>C21*D21*E21</f>
        <v>5807.4343698800003</v>
      </c>
      <c r="G21" s="23">
        <f t="shared" ref="G21:G26" si="10">$G$3</f>
        <v>1970.1000000000001</v>
      </c>
      <c r="H21" s="23">
        <f t="shared" ref="H21:H26" si="11">$H$3</f>
        <v>6175.05</v>
      </c>
      <c r="I21" s="23">
        <f t="shared" ref="I21:I26" si="12">G21+H21</f>
        <v>8145.1500000000005</v>
      </c>
      <c r="J21" s="23">
        <f t="shared" si="3"/>
        <v>13952.584369880002</v>
      </c>
    </row>
    <row r="22" spans="1:11" x14ac:dyDescent="0.2">
      <c r="A22" s="1" t="str">
        <f>$A$4</f>
        <v>08/16/2024-12/31/2024</v>
      </c>
      <c r="B22" s="4" t="str">
        <f>$B$4</f>
        <v>Fall</v>
      </c>
      <c r="C22" s="22">
        <v>0.5</v>
      </c>
      <c r="D22" s="52">
        <f>$D$21</f>
        <v>2356.64</v>
      </c>
      <c r="E22" s="41">
        <f>$E$3</f>
        <v>9.8571430000000007</v>
      </c>
      <c r="F22" s="24">
        <f>C22*D22*E22</f>
        <v>11614.868739760001</v>
      </c>
      <c r="G22" s="23">
        <f t="shared" si="10"/>
        <v>1970.1000000000001</v>
      </c>
      <c r="H22" s="23">
        <f t="shared" si="11"/>
        <v>6175.05</v>
      </c>
      <c r="I22" s="23">
        <f t="shared" si="12"/>
        <v>8145.1500000000005</v>
      </c>
      <c r="J22" s="23">
        <f t="shared" si="3"/>
        <v>19760.018739760002</v>
      </c>
      <c r="K22" s="9"/>
    </row>
    <row r="23" spans="1:11" ht="15" thickBot="1" x14ac:dyDescent="0.25">
      <c r="C23" s="25">
        <v>0.75</v>
      </c>
      <c r="D23" s="53">
        <f>$D$21</f>
        <v>2356.64</v>
      </c>
      <c r="E23" s="42">
        <f>$E$3</f>
        <v>9.8571430000000007</v>
      </c>
      <c r="F23" s="27">
        <f t="shared" ref="F23:F35" si="13">C23*D23*E23</f>
        <v>17422.303109640001</v>
      </c>
      <c r="G23" s="26">
        <f t="shared" si="10"/>
        <v>1970.1000000000001</v>
      </c>
      <c r="H23" s="26">
        <f t="shared" si="11"/>
        <v>6175.05</v>
      </c>
      <c r="I23" s="26">
        <f t="shared" si="12"/>
        <v>8145.1500000000005</v>
      </c>
      <c r="J23" s="26">
        <f t="shared" si="3"/>
        <v>25567.453109640002</v>
      </c>
    </row>
    <row r="24" spans="1:11" x14ac:dyDescent="0.2">
      <c r="C24" s="22">
        <v>0.25</v>
      </c>
      <c r="D24" s="52">
        <f t="shared" ref="D24:D35" si="14">$D$21</f>
        <v>2356.64</v>
      </c>
      <c r="E24" s="41">
        <f>$E$6</f>
        <v>9.7142859999999995</v>
      </c>
      <c r="F24" s="24">
        <f t="shared" si="13"/>
        <v>5723.2687397599993</v>
      </c>
      <c r="G24" s="23">
        <f t="shared" si="10"/>
        <v>1970.1000000000001</v>
      </c>
      <c r="H24" s="23">
        <f t="shared" si="11"/>
        <v>6175.05</v>
      </c>
      <c r="I24" s="23">
        <f t="shared" si="12"/>
        <v>8145.1500000000005</v>
      </c>
      <c r="J24" s="23">
        <f t="shared" si="3"/>
        <v>13868.41873976</v>
      </c>
    </row>
    <row r="25" spans="1:11" x14ac:dyDescent="0.2">
      <c r="A25" s="1" t="str">
        <f>$A$7</f>
        <v>01/01/2025-05/15/2025</v>
      </c>
      <c r="B25" s="4" t="str">
        <f>$B$7</f>
        <v>Spring</v>
      </c>
      <c r="C25" s="22">
        <v>0.5</v>
      </c>
      <c r="D25" s="52">
        <f t="shared" si="14"/>
        <v>2356.64</v>
      </c>
      <c r="E25" s="41">
        <f>$E$6</f>
        <v>9.7142859999999995</v>
      </c>
      <c r="F25" s="24">
        <f t="shared" si="13"/>
        <v>11446.537479519999</v>
      </c>
      <c r="G25" s="23">
        <f t="shared" si="10"/>
        <v>1970.1000000000001</v>
      </c>
      <c r="H25" s="23">
        <f t="shared" si="11"/>
        <v>6175.05</v>
      </c>
      <c r="I25" s="23">
        <f t="shared" si="12"/>
        <v>8145.1500000000005</v>
      </c>
      <c r="J25" s="23">
        <f t="shared" si="3"/>
        <v>19591.687479519998</v>
      </c>
    </row>
    <row r="26" spans="1:11" ht="15" thickBot="1" x14ac:dyDescent="0.25">
      <c r="C26" s="25">
        <v>0.75</v>
      </c>
      <c r="D26" s="53">
        <f t="shared" si="14"/>
        <v>2356.64</v>
      </c>
      <c r="E26" s="42">
        <f>$E$6</f>
        <v>9.7142859999999995</v>
      </c>
      <c r="F26" s="27">
        <f t="shared" si="13"/>
        <v>17169.806219279999</v>
      </c>
      <c r="G26" s="26">
        <f t="shared" si="10"/>
        <v>1970.1000000000001</v>
      </c>
      <c r="H26" s="26">
        <f t="shared" si="11"/>
        <v>6175.05</v>
      </c>
      <c r="I26" s="26">
        <f t="shared" si="12"/>
        <v>8145.1500000000005</v>
      </c>
      <c r="J26" s="26">
        <f t="shared" si="3"/>
        <v>25314.95621928</v>
      </c>
    </row>
    <row r="27" spans="1:11" x14ac:dyDescent="0.2">
      <c r="C27" s="22">
        <v>0.25</v>
      </c>
      <c r="D27" s="52">
        <f t="shared" si="14"/>
        <v>2356.64</v>
      </c>
      <c r="E27" s="41">
        <f>$E$9</f>
        <v>6.5714290000000002</v>
      </c>
      <c r="F27" s="24">
        <f t="shared" si="13"/>
        <v>3871.6231096399997</v>
      </c>
      <c r="G27" s="28">
        <v>0</v>
      </c>
      <c r="H27" s="23">
        <f>$H$9</f>
        <v>2697.4500000000003</v>
      </c>
      <c r="I27" s="23">
        <f t="shared" ref="I27:I29" si="15">G27+H27</f>
        <v>2697.4500000000003</v>
      </c>
      <c r="J27" s="23">
        <f t="shared" ref="J27:J29" si="16">F27+I27</f>
        <v>6569.0731096399995</v>
      </c>
    </row>
    <row r="28" spans="1:11" x14ac:dyDescent="0.2">
      <c r="A28" s="1" t="str">
        <f>$A$10</f>
        <v>05/16/2025-08/15/2025</v>
      </c>
      <c r="B28" s="4" t="str">
        <f>$B$10</f>
        <v>Summer  *</v>
      </c>
      <c r="C28" s="22">
        <v>0.5</v>
      </c>
      <c r="D28" s="52">
        <f t="shared" si="14"/>
        <v>2356.64</v>
      </c>
      <c r="E28" s="41">
        <f>$E$9</f>
        <v>6.5714290000000002</v>
      </c>
      <c r="F28" s="24">
        <f t="shared" si="13"/>
        <v>7743.2462192799994</v>
      </c>
      <c r="G28" s="28">
        <v>0</v>
      </c>
      <c r="H28" s="23">
        <f>$H$9</f>
        <v>2697.4500000000003</v>
      </c>
      <c r="I28" s="23">
        <f t="shared" si="15"/>
        <v>2697.4500000000003</v>
      </c>
      <c r="J28" s="23">
        <f t="shared" si="16"/>
        <v>10440.69621928</v>
      </c>
    </row>
    <row r="29" spans="1:11" ht="15" thickBot="1" x14ac:dyDescent="0.25">
      <c r="C29" s="25">
        <v>0.75</v>
      </c>
      <c r="D29" s="53">
        <f t="shared" si="14"/>
        <v>2356.64</v>
      </c>
      <c r="E29" s="42">
        <f>$E$9</f>
        <v>6.5714290000000002</v>
      </c>
      <c r="F29" s="27">
        <f t="shared" si="13"/>
        <v>11614.86932892</v>
      </c>
      <c r="G29" s="29">
        <v>0</v>
      </c>
      <c r="H29" s="26">
        <f>$H$9</f>
        <v>2697.4500000000003</v>
      </c>
      <c r="I29" s="26">
        <f t="shared" si="15"/>
        <v>2697.4500000000003</v>
      </c>
      <c r="J29" s="26">
        <f t="shared" si="16"/>
        <v>14312.319328920001</v>
      </c>
    </row>
    <row r="30" spans="1:11" ht="15.75" customHeight="1" x14ac:dyDescent="0.2">
      <c r="C30" s="22">
        <v>0.25</v>
      </c>
      <c r="D30" s="52">
        <f t="shared" si="14"/>
        <v>2356.64</v>
      </c>
      <c r="E30" s="41">
        <f>$E$3+$E$6</f>
        <v>19.571429000000002</v>
      </c>
      <c r="F30" s="24">
        <f t="shared" si="13"/>
        <v>11530.703109640001</v>
      </c>
      <c r="G30" s="23">
        <f t="shared" ref="G30:G35" si="17">$G$3*2</f>
        <v>3940.2000000000003</v>
      </c>
      <c r="H30" s="23">
        <f>$H$3*2</f>
        <v>12350.1</v>
      </c>
      <c r="I30" s="23">
        <f t="shared" ref="I30:I35" si="18">G30+H30</f>
        <v>16290.300000000001</v>
      </c>
      <c r="J30" s="23">
        <f t="shared" ref="J30:J35" si="19">F30+I30</f>
        <v>27821.003109640002</v>
      </c>
    </row>
    <row r="31" spans="1:11" x14ac:dyDescent="0.2">
      <c r="A31" s="1" t="str">
        <f>$A$13</f>
        <v>08/16/2024-05/15/2025</v>
      </c>
      <c r="B31" s="4" t="str">
        <f>$B$13</f>
        <v>9 month</v>
      </c>
      <c r="C31" s="22">
        <v>0.5</v>
      </c>
      <c r="D31" s="52">
        <f t="shared" si="14"/>
        <v>2356.64</v>
      </c>
      <c r="E31" s="41">
        <f>$E$3+$E$6</f>
        <v>19.571429000000002</v>
      </c>
      <c r="F31" s="24">
        <f t="shared" si="13"/>
        <v>23061.406219280001</v>
      </c>
      <c r="G31" s="23">
        <f t="shared" si="17"/>
        <v>3940.2000000000003</v>
      </c>
      <c r="H31" s="23">
        <f>$H$3*2</f>
        <v>12350.1</v>
      </c>
      <c r="I31" s="23">
        <f t="shared" si="18"/>
        <v>16290.300000000001</v>
      </c>
      <c r="J31" s="23">
        <f t="shared" si="19"/>
        <v>39351.70621928</v>
      </c>
    </row>
    <row r="32" spans="1:11" ht="15" thickBot="1" x14ac:dyDescent="0.25">
      <c r="C32" s="25">
        <v>0.75</v>
      </c>
      <c r="D32" s="53">
        <f t="shared" si="14"/>
        <v>2356.64</v>
      </c>
      <c r="E32" s="42">
        <f>$E$3+$E$6</f>
        <v>19.571429000000002</v>
      </c>
      <c r="F32" s="27">
        <f t="shared" si="13"/>
        <v>34592.109328920007</v>
      </c>
      <c r="G32" s="26">
        <f t="shared" si="17"/>
        <v>3940.2000000000003</v>
      </c>
      <c r="H32" s="26">
        <f>$H$3*2</f>
        <v>12350.1</v>
      </c>
      <c r="I32" s="26">
        <f t="shared" si="18"/>
        <v>16290.300000000001</v>
      </c>
      <c r="J32" s="26">
        <f t="shared" si="19"/>
        <v>50882.40932892001</v>
      </c>
    </row>
    <row r="33" spans="1:11" ht="15.75" customHeight="1" x14ac:dyDescent="0.2">
      <c r="C33" s="22">
        <v>0.25</v>
      </c>
      <c r="D33" s="52">
        <f t="shared" si="14"/>
        <v>2356.64</v>
      </c>
      <c r="E33" s="41">
        <f>$E$3+$E$6+$E$9</f>
        <v>26.142858000000004</v>
      </c>
      <c r="F33" s="24">
        <f t="shared" si="13"/>
        <v>15402.326219280001</v>
      </c>
      <c r="G33" s="23">
        <f t="shared" si="17"/>
        <v>3940.2000000000003</v>
      </c>
      <c r="H33" s="23">
        <f>($H$3*2)+$H$9</f>
        <v>15047.550000000001</v>
      </c>
      <c r="I33" s="23">
        <f t="shared" si="18"/>
        <v>18987.75</v>
      </c>
      <c r="J33" s="23">
        <f t="shared" si="19"/>
        <v>34390.076219280003</v>
      </c>
    </row>
    <row r="34" spans="1:11" x14ac:dyDescent="0.2">
      <c r="A34" s="1" t="str">
        <f>$A$16</f>
        <v>08/16/2024-08/15/2025</v>
      </c>
      <c r="B34" s="4" t="str">
        <f>$B$16</f>
        <v>12 month</v>
      </c>
      <c r="C34" s="22">
        <v>0.5</v>
      </c>
      <c r="D34" s="52">
        <f t="shared" si="14"/>
        <v>2356.64</v>
      </c>
      <c r="E34" s="41">
        <f>$E$3+$E$6+$E$9</f>
        <v>26.142858000000004</v>
      </c>
      <c r="F34" s="24">
        <f t="shared" si="13"/>
        <v>30804.652438560002</v>
      </c>
      <c r="G34" s="23">
        <f t="shared" si="17"/>
        <v>3940.2000000000003</v>
      </c>
      <c r="H34" s="23">
        <f>($H$3*2)+$H$9</f>
        <v>15047.550000000001</v>
      </c>
      <c r="I34" s="23">
        <f t="shared" si="18"/>
        <v>18987.75</v>
      </c>
      <c r="J34" s="23">
        <f t="shared" si="19"/>
        <v>49792.402438560006</v>
      </c>
    </row>
    <row r="35" spans="1:11" x14ac:dyDescent="0.2">
      <c r="C35" s="22">
        <v>0.75</v>
      </c>
      <c r="D35" s="52">
        <f t="shared" si="14"/>
        <v>2356.64</v>
      </c>
      <c r="E35" s="41">
        <f>$E$3+$E$6+$E$9</f>
        <v>26.142858000000004</v>
      </c>
      <c r="F35" s="24">
        <f t="shared" si="13"/>
        <v>46206.978657840009</v>
      </c>
      <c r="G35" s="23">
        <f t="shared" si="17"/>
        <v>3940.2000000000003</v>
      </c>
      <c r="H35" s="23">
        <f>($H$3*2)+$H$9</f>
        <v>15047.550000000001</v>
      </c>
      <c r="I35" s="23">
        <f t="shared" si="18"/>
        <v>18987.75</v>
      </c>
      <c r="J35" s="23">
        <f t="shared" si="19"/>
        <v>65194.728657840009</v>
      </c>
    </row>
    <row r="36" spans="1:11" s="36" customFormat="1" ht="12.75" x14ac:dyDescent="0.2">
      <c r="A36" s="4"/>
      <c r="B36" s="4"/>
      <c r="C36" s="34"/>
      <c r="D36" s="35"/>
      <c r="E36" s="40"/>
      <c r="F36" s="35"/>
      <c r="G36" s="35"/>
      <c r="H36" s="35"/>
      <c r="I36" s="35"/>
      <c r="J36" s="35"/>
    </row>
    <row r="37" spans="1:11" ht="81" customHeight="1" x14ac:dyDescent="0.2">
      <c r="A37" s="56" t="s">
        <v>5</v>
      </c>
      <c r="B37" s="56"/>
      <c r="C37" s="56"/>
      <c r="D37" s="56"/>
      <c r="E37" s="56"/>
      <c r="F37" s="56"/>
      <c r="G37" s="56"/>
      <c r="H37" s="56"/>
      <c r="I37" s="56"/>
      <c r="J37" s="56"/>
    </row>
    <row r="38" spans="1:11" s="1" customFormat="1" ht="41.25" x14ac:dyDescent="0.2">
      <c r="A38" s="11" t="s">
        <v>8</v>
      </c>
      <c r="B38" s="2" t="s">
        <v>11</v>
      </c>
      <c r="C38" s="2" t="s">
        <v>10</v>
      </c>
      <c r="D38" s="2" t="s">
        <v>15</v>
      </c>
      <c r="E38" s="37" t="s">
        <v>16</v>
      </c>
      <c r="F38" s="2" t="s">
        <v>0</v>
      </c>
      <c r="G38" s="2" t="s">
        <v>9</v>
      </c>
      <c r="H38" s="2" t="s">
        <v>14</v>
      </c>
      <c r="I38" s="2" t="s">
        <v>1</v>
      </c>
      <c r="J38" s="2" t="s">
        <v>2</v>
      </c>
    </row>
    <row r="39" spans="1:11" x14ac:dyDescent="0.2">
      <c r="A39"/>
      <c r="B39"/>
      <c r="C39" s="12">
        <v>0.25</v>
      </c>
      <c r="D39" s="48">
        <f>596*4*1.03</f>
        <v>2455.52</v>
      </c>
      <c r="E39" s="43">
        <f>$E$3</f>
        <v>9.8571430000000007</v>
      </c>
      <c r="F39" s="14">
        <f>C39*D39*E39</f>
        <v>6051.1029448400004</v>
      </c>
      <c r="G39" s="13">
        <f t="shared" ref="G39:G44" si="20">$G$3</f>
        <v>1970.1000000000001</v>
      </c>
      <c r="H39" s="13">
        <f t="shared" ref="H39:H44" si="21">$H$3</f>
        <v>6175.05</v>
      </c>
      <c r="I39" s="13">
        <f t="shared" ref="I39:I44" si="22">G39+H39</f>
        <v>8145.1500000000005</v>
      </c>
      <c r="J39" s="13">
        <f t="shared" si="3"/>
        <v>14196.252944840002</v>
      </c>
    </row>
    <row r="40" spans="1:11" x14ac:dyDescent="0.2">
      <c r="A40" s="1" t="str">
        <f>$A$4</f>
        <v>08/16/2024-12/31/2024</v>
      </c>
      <c r="B40" s="4" t="str">
        <f>$B$4</f>
        <v>Fall</v>
      </c>
      <c r="C40" s="12">
        <v>0.5</v>
      </c>
      <c r="D40" s="54">
        <f>$D$39</f>
        <v>2455.52</v>
      </c>
      <c r="E40" s="43">
        <f>$E$3</f>
        <v>9.8571430000000007</v>
      </c>
      <c r="F40" s="14">
        <f t="shared" ref="F40:F53" si="23">C40*D40*E40</f>
        <v>12102.205889680001</v>
      </c>
      <c r="G40" s="13">
        <f t="shared" si="20"/>
        <v>1970.1000000000001</v>
      </c>
      <c r="H40" s="13">
        <f t="shared" si="21"/>
        <v>6175.05</v>
      </c>
      <c r="I40" s="13">
        <f t="shared" si="22"/>
        <v>8145.1500000000005</v>
      </c>
      <c r="J40" s="13">
        <f t="shared" si="3"/>
        <v>20247.355889680002</v>
      </c>
      <c r="K40" s="49"/>
    </row>
    <row r="41" spans="1:11" ht="15" thickBot="1" x14ac:dyDescent="0.25">
      <c r="C41" s="15">
        <v>0.75</v>
      </c>
      <c r="D41" s="55">
        <f t="shared" ref="D41:D53" si="24">$D$39</f>
        <v>2455.52</v>
      </c>
      <c r="E41" s="44">
        <f>$E$3</f>
        <v>9.8571430000000007</v>
      </c>
      <c r="F41" s="17">
        <f t="shared" si="23"/>
        <v>18153.308834520001</v>
      </c>
      <c r="G41" s="16">
        <f t="shared" si="20"/>
        <v>1970.1000000000001</v>
      </c>
      <c r="H41" s="16">
        <f t="shared" si="21"/>
        <v>6175.05</v>
      </c>
      <c r="I41" s="16">
        <f t="shared" si="22"/>
        <v>8145.1500000000005</v>
      </c>
      <c r="J41" s="16">
        <f t="shared" si="3"/>
        <v>26298.458834520003</v>
      </c>
    </row>
    <row r="42" spans="1:11" x14ac:dyDescent="0.2">
      <c r="C42" s="12">
        <v>0.25</v>
      </c>
      <c r="D42" s="54">
        <f t="shared" si="24"/>
        <v>2455.52</v>
      </c>
      <c r="E42" s="43">
        <f>$E$6</f>
        <v>9.7142859999999995</v>
      </c>
      <c r="F42" s="14">
        <f t="shared" si="23"/>
        <v>5963.4058896799997</v>
      </c>
      <c r="G42" s="13">
        <f t="shared" si="20"/>
        <v>1970.1000000000001</v>
      </c>
      <c r="H42" s="13">
        <f t="shared" si="21"/>
        <v>6175.05</v>
      </c>
      <c r="I42" s="13">
        <f t="shared" si="22"/>
        <v>8145.1500000000005</v>
      </c>
      <c r="J42" s="13">
        <f t="shared" si="3"/>
        <v>14108.555889679999</v>
      </c>
    </row>
    <row r="43" spans="1:11" x14ac:dyDescent="0.2">
      <c r="A43" s="1" t="str">
        <f>$A$7</f>
        <v>01/01/2025-05/15/2025</v>
      </c>
      <c r="B43" s="4" t="str">
        <f>$B$7</f>
        <v>Spring</v>
      </c>
      <c r="C43" s="12">
        <v>0.5</v>
      </c>
      <c r="D43" s="54">
        <f t="shared" si="24"/>
        <v>2455.52</v>
      </c>
      <c r="E43" s="43">
        <f>$E$6</f>
        <v>9.7142859999999995</v>
      </c>
      <c r="F43" s="14">
        <f t="shared" si="23"/>
        <v>11926.811779359999</v>
      </c>
      <c r="G43" s="13">
        <f t="shared" si="20"/>
        <v>1970.1000000000001</v>
      </c>
      <c r="H43" s="13">
        <f t="shared" si="21"/>
        <v>6175.05</v>
      </c>
      <c r="I43" s="13">
        <f t="shared" si="22"/>
        <v>8145.1500000000005</v>
      </c>
      <c r="J43" s="13">
        <f>F43+I43</f>
        <v>20071.961779360001</v>
      </c>
    </row>
    <row r="44" spans="1:11" ht="15" thickBot="1" x14ac:dyDescent="0.25">
      <c r="C44" s="15">
        <v>0.75</v>
      </c>
      <c r="D44" s="55">
        <f t="shared" si="24"/>
        <v>2455.52</v>
      </c>
      <c r="E44" s="44">
        <f>$E$6</f>
        <v>9.7142859999999995</v>
      </c>
      <c r="F44" s="17">
        <f t="shared" si="23"/>
        <v>17890.217669039997</v>
      </c>
      <c r="G44" s="16">
        <f t="shared" si="20"/>
        <v>1970.1000000000001</v>
      </c>
      <c r="H44" s="16">
        <f t="shared" si="21"/>
        <v>6175.05</v>
      </c>
      <c r="I44" s="16">
        <f t="shared" si="22"/>
        <v>8145.1500000000005</v>
      </c>
      <c r="J44" s="16">
        <f t="shared" si="3"/>
        <v>26035.367669039999</v>
      </c>
    </row>
    <row r="45" spans="1:11" x14ac:dyDescent="0.2">
      <c r="C45" s="12">
        <v>0.25</v>
      </c>
      <c r="D45" s="54">
        <f t="shared" si="24"/>
        <v>2455.52</v>
      </c>
      <c r="E45" s="43">
        <f>$E$9</f>
        <v>6.5714290000000002</v>
      </c>
      <c r="F45" s="14">
        <f t="shared" si="23"/>
        <v>4034.0688345200001</v>
      </c>
      <c r="G45" s="30">
        <v>0</v>
      </c>
      <c r="H45" s="13">
        <f>$H$9</f>
        <v>2697.4500000000003</v>
      </c>
      <c r="I45" s="13">
        <f t="shared" ref="I45:I47" si="25">G45+H45</f>
        <v>2697.4500000000003</v>
      </c>
      <c r="J45" s="13">
        <f t="shared" ref="J45" si="26">F45+I45</f>
        <v>6731.5188345200004</v>
      </c>
    </row>
    <row r="46" spans="1:11" x14ac:dyDescent="0.2">
      <c r="A46" s="1" t="str">
        <f>$A$10</f>
        <v>05/16/2025-08/15/2025</v>
      </c>
      <c r="B46" s="4" t="str">
        <f>$B$10</f>
        <v>Summer  *</v>
      </c>
      <c r="C46" s="12">
        <v>0.5</v>
      </c>
      <c r="D46" s="54">
        <f t="shared" si="24"/>
        <v>2455.52</v>
      </c>
      <c r="E46" s="43">
        <f>$E$9</f>
        <v>6.5714290000000002</v>
      </c>
      <c r="F46" s="14">
        <f t="shared" si="23"/>
        <v>8068.1376690400002</v>
      </c>
      <c r="G46" s="30">
        <v>0</v>
      </c>
      <c r="H46" s="13">
        <f>$H$9</f>
        <v>2697.4500000000003</v>
      </c>
      <c r="I46" s="13">
        <f t="shared" si="25"/>
        <v>2697.4500000000003</v>
      </c>
      <c r="J46" s="13">
        <f>F46+I46</f>
        <v>10765.58766904</v>
      </c>
    </row>
    <row r="47" spans="1:11" ht="15" thickBot="1" x14ac:dyDescent="0.25">
      <c r="C47" s="15">
        <v>0.75</v>
      </c>
      <c r="D47" s="55">
        <f t="shared" si="24"/>
        <v>2455.52</v>
      </c>
      <c r="E47" s="44">
        <f>$E$9</f>
        <v>6.5714290000000002</v>
      </c>
      <c r="F47" s="17">
        <f t="shared" si="23"/>
        <v>12102.206503559999</v>
      </c>
      <c r="G47" s="31">
        <v>0</v>
      </c>
      <c r="H47" s="16">
        <f>$H$9</f>
        <v>2697.4500000000003</v>
      </c>
      <c r="I47" s="16">
        <f t="shared" si="25"/>
        <v>2697.4500000000003</v>
      </c>
      <c r="J47" s="16">
        <f t="shared" ref="J47" si="27">F47+I47</f>
        <v>14799.65650356</v>
      </c>
    </row>
    <row r="48" spans="1:11" ht="16.5" customHeight="1" x14ac:dyDescent="0.2">
      <c r="C48" s="12">
        <v>0.25</v>
      </c>
      <c r="D48" s="54">
        <f t="shared" si="24"/>
        <v>2455.52</v>
      </c>
      <c r="E48" s="43">
        <f>$E$3+$E$6</f>
        <v>19.571429000000002</v>
      </c>
      <c r="F48" s="14">
        <f t="shared" si="23"/>
        <v>12014.508834520002</v>
      </c>
      <c r="G48" s="13">
        <f t="shared" ref="G48:G53" si="28">$G$3*2</f>
        <v>3940.2000000000003</v>
      </c>
      <c r="H48" s="13">
        <f>$H$3*2</f>
        <v>12350.1</v>
      </c>
      <c r="I48" s="13">
        <f>G48+H48</f>
        <v>16290.300000000001</v>
      </c>
      <c r="J48" s="13">
        <f>F48+I48</f>
        <v>28304.808834520001</v>
      </c>
    </row>
    <row r="49" spans="1:10" x14ac:dyDescent="0.2">
      <c r="A49" s="1" t="str">
        <f>$A$13</f>
        <v>08/16/2024-05/15/2025</v>
      </c>
      <c r="B49" s="4" t="str">
        <f>$B$13</f>
        <v>9 month</v>
      </c>
      <c r="C49" s="12">
        <v>0.5</v>
      </c>
      <c r="D49" s="54">
        <f t="shared" si="24"/>
        <v>2455.52</v>
      </c>
      <c r="E49" s="43">
        <f>$E$3+$E$6</f>
        <v>19.571429000000002</v>
      </c>
      <c r="F49" s="14">
        <f t="shared" si="23"/>
        <v>24029.017669040004</v>
      </c>
      <c r="G49" s="13">
        <f t="shared" si="28"/>
        <v>3940.2000000000003</v>
      </c>
      <c r="H49" s="13">
        <f>$H$3*2</f>
        <v>12350.1</v>
      </c>
      <c r="I49" s="13">
        <f>G49+H49</f>
        <v>16290.300000000001</v>
      </c>
      <c r="J49" s="13">
        <f>F49+I49</f>
        <v>40319.317669040007</v>
      </c>
    </row>
    <row r="50" spans="1:10" ht="15" thickBot="1" x14ac:dyDescent="0.25">
      <c r="C50" s="15">
        <v>0.75</v>
      </c>
      <c r="D50" s="55">
        <f t="shared" si="24"/>
        <v>2455.52</v>
      </c>
      <c r="E50" s="44">
        <f>$E$3+$E$6</f>
        <v>19.571429000000002</v>
      </c>
      <c r="F50" s="17">
        <f t="shared" si="23"/>
        <v>36043.526503560002</v>
      </c>
      <c r="G50" s="16">
        <f t="shared" si="28"/>
        <v>3940.2000000000003</v>
      </c>
      <c r="H50" s="16">
        <f>$H$3*2</f>
        <v>12350.1</v>
      </c>
      <c r="I50" s="16">
        <f>G50+H50</f>
        <v>16290.300000000001</v>
      </c>
      <c r="J50" s="16">
        <f>F50+I50</f>
        <v>52333.826503560005</v>
      </c>
    </row>
    <row r="51" spans="1:10" ht="16.5" customHeight="1" x14ac:dyDescent="0.2">
      <c r="C51" s="12">
        <v>0.25</v>
      </c>
      <c r="D51" s="54">
        <f t="shared" si="24"/>
        <v>2455.52</v>
      </c>
      <c r="E51" s="43">
        <f>$E$3+$E$6+$E$9</f>
        <v>26.142858000000004</v>
      </c>
      <c r="F51" s="14">
        <f t="shared" si="23"/>
        <v>16048.577669040002</v>
      </c>
      <c r="G51" s="13">
        <f t="shared" si="28"/>
        <v>3940.2000000000003</v>
      </c>
      <c r="H51" s="13">
        <f>($H$3*2)+$H$9</f>
        <v>15047.550000000001</v>
      </c>
      <c r="I51" s="13">
        <f>G51+H51</f>
        <v>18987.75</v>
      </c>
      <c r="J51" s="13">
        <f>F51+I51</f>
        <v>35036.327669040002</v>
      </c>
    </row>
    <row r="52" spans="1:10" x14ac:dyDescent="0.2">
      <c r="A52" s="1" t="str">
        <f>$A$16</f>
        <v>08/16/2024-08/15/2025</v>
      </c>
      <c r="B52" s="4" t="str">
        <f>$B$16</f>
        <v>12 month</v>
      </c>
      <c r="C52" s="12">
        <v>0.5</v>
      </c>
      <c r="D52" s="54">
        <f t="shared" si="24"/>
        <v>2455.52</v>
      </c>
      <c r="E52" s="43">
        <f>$E$3+$E$6+$E$9</f>
        <v>26.142858000000004</v>
      </c>
      <c r="F52" s="14">
        <f t="shared" si="23"/>
        <v>32097.155338080003</v>
      </c>
      <c r="G52" s="13">
        <f t="shared" si="28"/>
        <v>3940.2000000000003</v>
      </c>
      <c r="H52" s="13">
        <f>($H$3*2)+$H$9</f>
        <v>15047.550000000001</v>
      </c>
      <c r="I52" s="13">
        <f t="shared" ref="I52:I53" si="29">G52+H52</f>
        <v>18987.75</v>
      </c>
      <c r="J52" s="13">
        <f>F52+I52</f>
        <v>51084.905338080003</v>
      </c>
    </row>
    <row r="53" spans="1:10" x14ac:dyDescent="0.2">
      <c r="C53" s="12">
        <v>0.75</v>
      </c>
      <c r="D53" s="54">
        <f t="shared" si="24"/>
        <v>2455.52</v>
      </c>
      <c r="E53" s="43">
        <f>$E$3+$E$6+$E$9</f>
        <v>26.142858000000004</v>
      </c>
      <c r="F53" s="14">
        <f t="shared" si="23"/>
        <v>48145.733007120005</v>
      </c>
      <c r="G53" s="13">
        <f t="shared" si="28"/>
        <v>3940.2000000000003</v>
      </c>
      <c r="H53" s="13">
        <f>($H$3*2)+$H$9</f>
        <v>15047.550000000001</v>
      </c>
      <c r="I53" s="13">
        <f t="shared" si="29"/>
        <v>18987.75</v>
      </c>
      <c r="J53" s="13">
        <f t="shared" ref="J53" si="30">F53+I53</f>
        <v>67133.483007119998</v>
      </c>
    </row>
    <row r="54" spans="1:10" x14ac:dyDescent="0.2">
      <c r="C54" s="7"/>
      <c r="D54" s="5"/>
      <c r="E54" s="45"/>
      <c r="F54" s="10"/>
      <c r="G54" s="5"/>
      <c r="H54" s="5"/>
      <c r="I54" s="5"/>
      <c r="J54" s="5"/>
    </row>
    <row r="55" spans="1:10" ht="15.75" customHeight="1" x14ac:dyDescent="0.2">
      <c r="A55" s="57" t="s">
        <v>20</v>
      </c>
      <c r="B55" s="57"/>
      <c r="C55" s="57"/>
      <c r="D55" s="57"/>
      <c r="E55" s="57"/>
      <c r="F55" s="57"/>
      <c r="G55" s="57"/>
      <c r="H55" s="57"/>
      <c r="I55" s="57"/>
      <c r="J55" s="57"/>
    </row>
    <row r="56" spans="1:10" ht="15.75" customHeight="1" x14ac:dyDescent="0.2">
      <c r="A56" s="57" t="s">
        <v>21</v>
      </c>
      <c r="B56" s="57"/>
      <c r="C56" s="57"/>
      <c r="D56" s="57"/>
      <c r="E56" s="57"/>
      <c r="F56" s="57"/>
      <c r="G56" s="57"/>
      <c r="H56" s="57"/>
      <c r="I56" s="57"/>
      <c r="J56" s="57"/>
    </row>
    <row r="57" spans="1:10" ht="15" customHeight="1" x14ac:dyDescent="0.2">
      <c r="A57" s="57" t="s">
        <v>22</v>
      </c>
      <c r="B57" s="57"/>
      <c r="C57" s="57"/>
      <c r="D57" s="57"/>
      <c r="E57" s="57"/>
      <c r="F57" s="57"/>
      <c r="G57" s="57"/>
      <c r="H57" s="57"/>
      <c r="I57" s="57"/>
      <c r="J57" s="57"/>
    </row>
  </sheetData>
  <mergeCells count="6">
    <mergeCell ref="A1:J1"/>
    <mergeCell ref="A19:J19"/>
    <mergeCell ref="A37:J37"/>
    <mergeCell ref="A55:J55"/>
    <mergeCell ref="A57:J57"/>
    <mergeCell ref="A56:J56"/>
  </mergeCells>
  <phoneticPr fontId="0" type="noConversion"/>
  <printOptions horizontalCentered="1"/>
  <pageMargins left="0.45" right="0.45" top="0.5" bottom="0.5" header="0.3" footer="0.3"/>
  <pageSetup scale="66" orientation="portrait" r:id="rId1"/>
  <headerFooter alignWithMargins="0">
    <oddHeader>&amp;C&amp;"Arial,Bold"&amp;14&amp;F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457996A24BD9848BFC80890719A27A0" ma:contentTypeVersion="17" ma:contentTypeDescription="Create a new document." ma:contentTypeScope="" ma:versionID="43c8ca829f9af53f30727b3a22b6ef6b">
  <xsd:schema xmlns:xsd="http://www.w3.org/2001/XMLSchema" xmlns:xs="http://www.w3.org/2001/XMLSchema" xmlns:p="http://schemas.microsoft.com/office/2006/metadata/properties" xmlns:ns2="6e142d59-2505-41d7-8f7e-70a722f24c39" xmlns:ns3="412c7fff-1a6e-4aba-b537-2d05e0153ba0" targetNamespace="http://schemas.microsoft.com/office/2006/metadata/properties" ma:root="true" ma:fieldsID="716c329985014152e6dcf3a8ca3c6bdb" ns2:_="" ns3:_="">
    <xsd:import namespace="6e142d59-2505-41d7-8f7e-70a722f24c39"/>
    <xsd:import namespace="412c7fff-1a6e-4aba-b537-2d05e0153ba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142d59-2505-41d7-8f7e-70a722f24c3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0ad816ea-8460-453a-b1af-cd753e23c00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2c7fff-1a6e-4aba-b537-2d05e0153ba0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881734c5-0515-4d72-b7ba-2c763f8c08b7}" ma:internalName="TaxCatchAll" ma:showField="CatchAllData" ma:web="412c7fff-1a6e-4aba-b537-2d05e0153ba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e142d59-2505-41d7-8f7e-70a722f24c39">
      <Terms xmlns="http://schemas.microsoft.com/office/infopath/2007/PartnerControls"/>
    </lcf76f155ced4ddcb4097134ff3c332f>
    <TaxCatchAll xmlns="412c7fff-1a6e-4aba-b537-2d05e0153ba0" xsi:nil="true"/>
  </documentManagement>
</p:properties>
</file>

<file path=customXml/itemProps1.xml><?xml version="1.0" encoding="utf-8"?>
<ds:datastoreItem xmlns:ds="http://schemas.openxmlformats.org/officeDocument/2006/customXml" ds:itemID="{0A92988B-C698-4F60-A7B6-8FD6777F6A5F}"/>
</file>

<file path=customXml/itemProps2.xml><?xml version="1.0" encoding="utf-8"?>
<ds:datastoreItem xmlns:ds="http://schemas.openxmlformats.org/officeDocument/2006/customXml" ds:itemID="{79DF6F4F-D8E4-4168-ACD3-87B3643921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939DB18-A6B3-4B28-9E25-D5CF0FB5FC9C}">
  <ds:schemaRefs>
    <ds:schemaRef ds:uri="http://schemas.microsoft.com/office/2006/metadata/properties"/>
    <ds:schemaRef ds:uri="http://schemas.microsoft.com/office/infopath/2007/PartnerControls"/>
    <ds:schemaRef ds:uri="6e142d59-2505-41d7-8f7e-70a722f24c39"/>
    <ds:schemaRef ds:uri="412c7fff-1a6e-4aba-b537-2d05e0153ba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Michigan State University College of Engineering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verhage</dc:creator>
  <cp:lastModifiedBy>Miller, Barbara</cp:lastModifiedBy>
  <cp:lastPrinted>2022-07-14T14:23:57Z</cp:lastPrinted>
  <dcterms:created xsi:type="dcterms:W3CDTF">2011-06-08T17:29:13Z</dcterms:created>
  <dcterms:modified xsi:type="dcterms:W3CDTF">2023-07-13T13:24:12Z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0x010100C457996A24BD9848BFC80890719A27A0</vt:lpwstr>
  </property>
  <property fmtid="{D5CDD505-2E9C-101B-9397-08002B2CF9AE}" pid="3" name="MediaServiceImageTags">
    <vt:lpwstr/>
  </property>
</Properties>
</file>